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nfo\Downloads\"/>
    </mc:Choice>
  </mc:AlternateContent>
  <bookViews>
    <workbookView xWindow="0" yWindow="0" windowWidth="20490" windowHeight="7650" activeTab="3"/>
  </bookViews>
  <sheets>
    <sheet name="ENERO" sheetId="3" r:id="rId1"/>
    <sheet name="FEBRERO" sheetId="2" r:id="rId2"/>
    <sheet name="MARZO" sheetId="1" r:id="rId3"/>
    <sheet name="ABRIL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G15" i="3"/>
  <c r="J20" i="1"/>
  <c r="J19" i="1"/>
  <c r="J18" i="1"/>
  <c r="J13" i="1"/>
  <c r="K12" i="1"/>
  <c r="J12" i="1"/>
  <c r="G19" i="4"/>
  <c r="F19" i="4"/>
  <c r="F17" i="4"/>
  <c r="G17" i="4" s="1"/>
  <c r="G16" i="4"/>
  <c r="F16" i="4"/>
  <c r="G15" i="4"/>
  <c r="F15" i="4"/>
  <c r="G14" i="4"/>
  <c r="F14" i="4"/>
  <c r="G13" i="4"/>
  <c r="G20" i="4"/>
  <c r="G21" i="4" s="1"/>
  <c r="F23" i="4" s="1"/>
  <c r="F13" i="4"/>
  <c r="F10" i="4"/>
  <c r="G10" i="4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G15" i="2" l="1"/>
  <c r="G19" i="1"/>
  <c r="G17" i="1"/>
  <c r="G16" i="1"/>
  <c r="F14" i="3"/>
  <c r="G14" i="3" s="1"/>
  <c r="G13" i="3"/>
  <c r="F13" i="3"/>
  <c r="F12" i="3"/>
  <c r="G12" i="3" s="1"/>
  <c r="F11" i="3"/>
  <c r="G11" i="3" s="1"/>
  <c r="F10" i="3"/>
  <c r="G10" i="3" s="1"/>
  <c r="G9" i="3"/>
  <c r="F9" i="3"/>
  <c r="F8" i="3"/>
  <c r="G8" i="3" s="1"/>
  <c r="G7" i="3"/>
  <c r="F7" i="3"/>
  <c r="F6" i="3"/>
  <c r="G6" i="3" s="1"/>
  <c r="G5" i="3"/>
  <c r="F5" i="3"/>
  <c r="F4" i="3"/>
  <c r="G4" i="3" s="1"/>
  <c r="G3" i="3"/>
  <c r="F3" i="3"/>
  <c r="F2" i="3"/>
  <c r="G2" i="3" s="1"/>
  <c r="G14" i="2"/>
  <c r="G17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F2" i="2"/>
  <c r="G2" i="2" s="1"/>
  <c r="G2" i="1" l="1"/>
  <c r="F9" i="1" l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2" i="1"/>
</calcChain>
</file>

<file path=xl/sharedStrings.xml><?xml version="1.0" encoding="utf-8"?>
<sst xmlns="http://schemas.openxmlformats.org/spreadsheetml/2006/main" count="102" uniqueCount="40">
  <si>
    <t>AVANCE WEB SERVICE</t>
  </si>
  <si>
    <t>INTERES</t>
  </si>
  <si>
    <t xml:space="preserve">IN + CAPITAL </t>
  </si>
  <si>
    <t>VALOR INICIAL</t>
  </si>
  <si>
    <t xml:space="preserve">CARGOS Y ABONOS </t>
  </si>
  <si>
    <t xml:space="preserve">CONCEPTO </t>
  </si>
  <si>
    <t>MERCADOPAGO</t>
  </si>
  <si>
    <t>ELIAS SAMUR</t>
  </si>
  <si>
    <t>ÉXITO SINCELEJO</t>
  </si>
  <si>
    <t>AMERICAN MUSIC</t>
  </si>
  <si>
    <t xml:space="preserve">CASA BRITANICA </t>
  </si>
  <si>
    <t>PAYU PAGOSONLINE</t>
  </si>
  <si>
    <t>MOVISTAR PSE</t>
  </si>
  <si>
    <t>TIENDAS D1</t>
  </si>
  <si>
    <t>SUPER TIENDA OLIMPICA</t>
  </si>
  <si>
    <t>10 COMISION AVANCE</t>
  </si>
  <si>
    <t>MERCADO PAGO COLOMBIA</t>
  </si>
  <si>
    <t>SUEGURO</t>
  </si>
  <si>
    <t>INTERES POR MORA</t>
  </si>
  <si>
    <t>VALOR A PAGAR</t>
  </si>
  <si>
    <t>ENERO</t>
  </si>
  <si>
    <t>KOAJ FERIA</t>
  </si>
  <si>
    <t>DROGAS LA CASCADA</t>
  </si>
  <si>
    <t>SURTYBABY</t>
  </si>
  <si>
    <t>MINIPRECIO</t>
  </si>
  <si>
    <t>CUOTA MANEJO</t>
  </si>
  <si>
    <t>FEBRERO</t>
  </si>
  <si>
    <t>DIFERENCIA</t>
  </si>
  <si>
    <t xml:space="preserve">MOVISTAR </t>
  </si>
  <si>
    <t xml:space="preserve">ISSA CENTER </t>
  </si>
  <si>
    <t>ALMACEN AMC</t>
  </si>
  <si>
    <t>COMISION AVANCE</t>
  </si>
  <si>
    <t>DROGUERIA ISA PAÑALES</t>
  </si>
  <si>
    <t>MCDONAL</t>
  </si>
  <si>
    <t>TIENDA ARA</t>
  </si>
  <si>
    <t>SEGURO OBLIGATORIO</t>
  </si>
  <si>
    <t>ALMACEN PALACIO DE LA MODA</t>
  </si>
  <si>
    <t>TOTAL</t>
  </si>
  <si>
    <t>TOTAL + INTERESES MORATORIOS</t>
  </si>
  <si>
    <t>TOTAL+INTERESES MORATORIOS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</si>
</sst>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44" fontId="0" fillId="0" borderId="0" xfId="1" applyNumberFormat="1" applyFont="1"/>
    <xf numFmtId="10" fontId="0" fillId="0" borderId="0" xfId="1" applyNumberFormat="1" applyFont="1"/>
    <xf numFmtId="44" fontId="0" fillId="0" borderId="0" xfId="0" applyNumberFormat="1"/>
    <xf numFmtId="10" fontId="0" fillId="0" borderId="0" xfId="0" applyNumberFormat="1"/>
    <xf numFmtId="164" fontId="0" fillId="0" borderId="0" xfId="0" applyNumberFormat="1"/>
    <xf numFmtId="9" fontId="0" fillId="0" borderId="0" xfId="0" applyNumberFormat="1"/>
    <xf numFmtId="42" fontId="0" fillId="0" borderId="0" xfId="0" applyNumberFormat="1"/>
    <xf numFmtId="44" fontId="0" fillId="2" borderId="0" xfId="0" applyNumberFormat="1" applyFill="1"/>
    <xf numFmtId="44" fontId="0" fillId="3" borderId="0" xfId="0" applyNumberFormat="1" applyFill="1"/>
    <xf numFmtId="0" fontId="0" fillId="2" borderId="0" xfId="0" applyFill="1"/>
    <xf numFmtId="0" fontId="0" fillId="4" borderId="0" xfId="0" applyFill="1"/>
    <xf numFmtId="165" fontId="0" fillId="0" borderId="0" xfId="0" applyNumberFormat="1"/>
    <xf numFmtId="6" fontId="0" fillId="0" borderId="0" xfId="0" applyNumberFormat="1"/>
    <xf numFmtId="42" fontId="0" fillId="0" borderId="0" xfId="0" applyNumberFormat="1" applyFill="1"/>
    <xf numFmtId="44" fontId="0" fillId="0" borderId="0" xfId="0" applyNumberFormat="1" applyFill="1"/>
    <xf numFmtId="0" fontId="0" fillId="5" borderId="0" xfId="0" applyFill="1"/>
    <xf numFmtId="165" fontId="0" fillId="5" borderId="0" xfId="0" applyNumberFormat="1" applyFill="1"/>
    <xf numFmtId="42" fontId="0" fillId="6" borderId="0" xfId="0" applyNumberFormat="1" applyFill="1"/>
    <xf numFmtId="0" fontId="0" fillId="6" borderId="0" xfId="0" applyFill="1"/>
    <xf numFmtId="0" fontId="0" fillId="0" borderId="0" xfId="0" applyFill="1"/>
    <xf numFmtId="164" fontId="0" fillId="0" borderId="0" xfId="1" applyNumberFormat="1" applyFont="1" applyFill="1"/>
    <xf numFmtId="10" fontId="0" fillId="0" borderId="0" xfId="1" applyNumberFormat="1" applyFont="1" applyFill="1"/>
    <xf numFmtId="44" fontId="0" fillId="0" borderId="0" xfId="1" applyNumberFormat="1" applyFont="1" applyFill="1"/>
    <xf numFmtId="164" fontId="0" fillId="0" borderId="0" xfId="0" applyNumberFormat="1" applyFill="1"/>
    <xf numFmtId="10" fontId="0" fillId="0" borderId="0" xfId="0" applyNumberFormat="1" applyFill="1"/>
    <xf numFmtId="42" fontId="0" fillId="3" borderId="0" xfId="0" applyNumberFormat="1" applyFill="1"/>
    <xf numFmtId="42" fontId="0" fillId="3" borderId="0" xfId="1" applyNumberFormat="1" applyFont="1" applyFill="1"/>
    <xf numFmtId="42" fontId="0" fillId="5" borderId="0" xfId="0" applyNumberFormat="1" applyFill="1"/>
    <xf numFmtId="42" fontId="0" fillId="0" borderId="0" xfId="1" applyNumberFormat="1" applyFont="1" applyFill="1"/>
    <xf numFmtId="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17" sqref="E17"/>
    </sheetView>
  </sheetViews>
  <sheetFormatPr baseColWidth="10" defaultRowHeight="15" x14ac:dyDescent="0.25"/>
  <cols>
    <col min="2" max="2" width="22.85546875" customWidth="1"/>
    <col min="3" max="3" width="18.28515625" customWidth="1"/>
    <col min="5" max="5" width="14.42578125" customWidth="1"/>
    <col min="7" max="7" width="14.140625" customWidth="1"/>
  </cols>
  <sheetData>
    <row r="1" spans="1:9" x14ac:dyDescent="0.25">
      <c r="A1" s="20" t="s">
        <v>20</v>
      </c>
      <c r="B1" t="s">
        <v>5</v>
      </c>
      <c r="C1" t="s">
        <v>3</v>
      </c>
      <c r="D1" t="s">
        <v>1</v>
      </c>
      <c r="E1" t="s">
        <v>4</v>
      </c>
      <c r="F1" t="s">
        <v>1</v>
      </c>
      <c r="G1" t="s">
        <v>2</v>
      </c>
      <c r="H1" t="s">
        <v>18</v>
      </c>
      <c r="I1" t="s">
        <v>19</v>
      </c>
    </row>
    <row r="2" spans="1:9" x14ac:dyDescent="0.25">
      <c r="B2" t="s">
        <v>0</v>
      </c>
      <c r="C2" s="1">
        <v>50000</v>
      </c>
      <c r="D2" s="3">
        <v>1.77E-2</v>
      </c>
      <c r="E2" s="2">
        <v>1041.67</v>
      </c>
      <c r="F2" s="2">
        <f>+E2*D2</f>
        <v>18.437559</v>
      </c>
      <c r="G2" s="10">
        <f>+E2+F2</f>
        <v>1060.107559</v>
      </c>
    </row>
    <row r="3" spans="1:9" x14ac:dyDescent="0.25">
      <c r="B3" t="s">
        <v>29</v>
      </c>
      <c r="C3" s="1">
        <v>91553</v>
      </c>
      <c r="D3" s="5">
        <v>1.9099999999999999E-2</v>
      </c>
      <c r="E3" s="8">
        <v>45776</v>
      </c>
      <c r="F3" s="2">
        <f t="shared" ref="F3:F14" si="0">+E3*D3</f>
        <v>874.32159999999999</v>
      </c>
      <c r="G3" s="10">
        <f>+E3+F3</f>
        <v>46650.321600000003</v>
      </c>
    </row>
    <row r="4" spans="1:9" x14ac:dyDescent="0.25">
      <c r="B4" t="s">
        <v>7</v>
      </c>
      <c r="C4" s="1">
        <v>2600000</v>
      </c>
      <c r="D4" s="5">
        <v>1.9099999999999999E-2</v>
      </c>
      <c r="E4" s="4">
        <v>260000</v>
      </c>
      <c r="F4" s="2">
        <f t="shared" si="0"/>
        <v>4966</v>
      </c>
      <c r="G4" s="10">
        <f t="shared" ref="G4:G14" si="1">+E4+F4</f>
        <v>264966</v>
      </c>
    </row>
    <row r="5" spans="1:9" x14ac:dyDescent="0.25">
      <c r="B5" t="s">
        <v>8</v>
      </c>
      <c r="C5" s="1">
        <v>125308</v>
      </c>
      <c r="D5" s="5">
        <v>1.9099999999999999E-2</v>
      </c>
      <c r="E5" s="13">
        <v>62654</v>
      </c>
      <c r="F5" s="2">
        <f t="shared" si="0"/>
        <v>1196.6913999999999</v>
      </c>
      <c r="G5" s="10">
        <f>+E5+F5</f>
        <v>63850.691400000003</v>
      </c>
    </row>
    <row r="6" spans="1:9" x14ac:dyDescent="0.25">
      <c r="B6" t="s">
        <v>21</v>
      </c>
      <c r="C6" s="1">
        <v>139800</v>
      </c>
      <c r="D6" s="5">
        <v>1.9099999999999999E-2</v>
      </c>
      <c r="E6" s="4">
        <v>46600</v>
      </c>
      <c r="F6" s="2">
        <f t="shared" si="0"/>
        <v>890.06</v>
      </c>
      <c r="G6" s="10">
        <f>+E6+F6</f>
        <v>47490.06</v>
      </c>
    </row>
    <row r="7" spans="1:9" x14ac:dyDescent="0.25">
      <c r="B7" t="s">
        <v>22</v>
      </c>
      <c r="C7" s="1">
        <v>56500</v>
      </c>
      <c r="D7" s="5">
        <v>1.9099999999999999E-2</v>
      </c>
      <c r="E7" s="4">
        <v>28250</v>
      </c>
      <c r="F7" s="2">
        <f t="shared" si="0"/>
        <v>539.57499999999993</v>
      </c>
      <c r="G7" s="10">
        <f t="shared" si="1"/>
        <v>28789.575000000001</v>
      </c>
    </row>
    <row r="8" spans="1:9" x14ac:dyDescent="0.25">
      <c r="B8" t="s">
        <v>23</v>
      </c>
      <c r="C8" s="1">
        <v>64013</v>
      </c>
      <c r="D8" s="5">
        <v>1.9099999999999999E-2</v>
      </c>
      <c r="E8" s="4">
        <v>21337</v>
      </c>
      <c r="F8" s="2">
        <f t="shared" si="0"/>
        <v>407.5367</v>
      </c>
      <c r="G8" s="10">
        <f t="shared" si="1"/>
        <v>21744.536700000001</v>
      </c>
    </row>
    <row r="9" spans="1:9" x14ac:dyDescent="0.25">
      <c r="B9" t="s">
        <v>24</v>
      </c>
      <c r="C9" s="1">
        <v>70445</v>
      </c>
      <c r="D9" s="5">
        <v>0</v>
      </c>
      <c r="E9" s="4">
        <v>35222</v>
      </c>
      <c r="F9" s="2">
        <f t="shared" si="0"/>
        <v>0</v>
      </c>
      <c r="G9" s="10">
        <f t="shared" si="1"/>
        <v>35222</v>
      </c>
    </row>
    <row r="10" spans="1:9" x14ac:dyDescent="0.25">
      <c r="B10" t="s">
        <v>16</v>
      </c>
      <c r="C10" s="1">
        <v>329900</v>
      </c>
      <c r="D10" s="5">
        <v>1.9099999999999999E-2</v>
      </c>
      <c r="E10" s="4">
        <v>53166</v>
      </c>
      <c r="F10" s="2">
        <f t="shared" si="0"/>
        <v>1015.4706</v>
      </c>
      <c r="G10" s="10">
        <f t="shared" si="1"/>
        <v>54181.470600000001</v>
      </c>
      <c r="I10" s="8"/>
    </row>
    <row r="11" spans="1:9" x14ac:dyDescent="0.25">
      <c r="B11" t="s">
        <v>30</v>
      </c>
      <c r="C11" s="6">
        <v>50130</v>
      </c>
      <c r="D11" s="5">
        <v>0</v>
      </c>
      <c r="E11" s="4">
        <v>50130</v>
      </c>
      <c r="F11" s="2">
        <f t="shared" si="0"/>
        <v>0</v>
      </c>
      <c r="G11" s="10">
        <f t="shared" si="1"/>
        <v>50130</v>
      </c>
      <c r="H11" s="18">
        <v>0</v>
      </c>
    </row>
    <row r="12" spans="1:9" x14ac:dyDescent="0.25">
      <c r="B12" t="s">
        <v>17</v>
      </c>
      <c r="C12" s="6">
        <v>1639</v>
      </c>
      <c r="D12" s="7">
        <v>0</v>
      </c>
      <c r="E12" s="6">
        <v>1639</v>
      </c>
      <c r="F12" s="2">
        <f t="shared" si="0"/>
        <v>0</v>
      </c>
      <c r="G12" s="10">
        <f t="shared" si="1"/>
        <v>1639</v>
      </c>
      <c r="I12" s="19">
        <v>661239</v>
      </c>
    </row>
    <row r="13" spans="1:9" x14ac:dyDescent="0.25">
      <c r="B13" t="s">
        <v>28</v>
      </c>
      <c r="C13" s="14">
        <v>57020</v>
      </c>
      <c r="D13" s="5">
        <v>1.9099999999999999E-2</v>
      </c>
      <c r="E13" s="4">
        <v>28510</v>
      </c>
      <c r="F13" s="2">
        <f t="shared" si="0"/>
        <v>544.54099999999994</v>
      </c>
      <c r="G13" s="10">
        <f t="shared" si="1"/>
        <v>29054.541000000001</v>
      </c>
    </row>
    <row r="14" spans="1:9" x14ac:dyDescent="0.25">
      <c r="B14" t="s">
        <v>31</v>
      </c>
      <c r="C14" s="6">
        <v>5400</v>
      </c>
      <c r="D14" s="7">
        <v>0</v>
      </c>
      <c r="E14" s="4">
        <v>5400</v>
      </c>
      <c r="F14" s="2">
        <f t="shared" si="0"/>
        <v>0</v>
      </c>
      <c r="G14" s="10">
        <f t="shared" si="1"/>
        <v>5400</v>
      </c>
    </row>
    <row r="15" spans="1:9" x14ac:dyDescent="0.25">
      <c r="B15" s="33" t="s">
        <v>37</v>
      </c>
      <c r="C15" s="33"/>
      <c r="D15" s="33"/>
      <c r="E15" s="33"/>
      <c r="F15" s="33"/>
      <c r="G15" s="10">
        <f>G2+G3+G4+G5+G6+G7+G8+G9+G10+G11+G12+G13+G14</f>
        <v>650178.30385899998</v>
      </c>
    </row>
    <row r="17" spans="6:7" x14ac:dyDescent="0.25">
      <c r="F17" t="s">
        <v>27</v>
      </c>
      <c r="G17" s="9">
        <f>I12-G15</f>
        <v>11060.696141000022</v>
      </c>
    </row>
  </sheetData>
  <mergeCells count="1">
    <mergeCell ref="B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B2" workbookViewId="0">
      <selection activeCell="E17" sqref="E17"/>
    </sheetView>
  </sheetViews>
  <sheetFormatPr baseColWidth="10" defaultRowHeight="15" x14ac:dyDescent="0.25"/>
  <cols>
    <col min="2" max="2" width="34.5703125" customWidth="1"/>
    <col min="3" max="3" width="18.7109375" customWidth="1"/>
    <col min="5" max="5" width="20.140625" customWidth="1"/>
    <col min="7" max="7" width="15.5703125" customWidth="1"/>
    <col min="8" max="8" width="21" customWidth="1"/>
    <col min="9" max="9" width="15.7109375" customWidth="1"/>
  </cols>
  <sheetData>
    <row r="1" spans="1:10" x14ac:dyDescent="0.25">
      <c r="A1" s="12" t="s">
        <v>26</v>
      </c>
      <c r="B1" t="s">
        <v>5</v>
      </c>
      <c r="C1" t="s">
        <v>3</v>
      </c>
      <c r="D1" t="s">
        <v>1</v>
      </c>
      <c r="E1" t="s">
        <v>4</v>
      </c>
      <c r="F1" t="s">
        <v>1</v>
      </c>
      <c r="G1" t="s">
        <v>2</v>
      </c>
      <c r="H1" t="s">
        <v>18</v>
      </c>
      <c r="I1" t="s">
        <v>19</v>
      </c>
    </row>
    <row r="2" spans="1:10" x14ac:dyDescent="0.25">
      <c r="B2" t="s">
        <v>0</v>
      </c>
      <c r="C2" s="1">
        <v>50000</v>
      </c>
      <c r="D2" s="3">
        <v>1.77E-2</v>
      </c>
      <c r="E2" s="2">
        <v>1041.67</v>
      </c>
      <c r="F2" s="2">
        <f>+E2*D2</f>
        <v>18.437559</v>
      </c>
      <c r="G2" s="10">
        <f>+E2+F2</f>
        <v>1060.107559</v>
      </c>
    </row>
    <row r="3" spans="1:10" x14ac:dyDescent="0.25">
      <c r="B3" t="s">
        <v>29</v>
      </c>
      <c r="C3" s="1">
        <v>91553</v>
      </c>
      <c r="D3" s="5">
        <v>1.9099999999999999E-2</v>
      </c>
      <c r="E3" s="8">
        <v>45776</v>
      </c>
      <c r="F3" s="2">
        <f t="shared" ref="F3:F13" si="0">+E3*D3</f>
        <v>874.32159999999999</v>
      </c>
      <c r="G3" s="10">
        <f>+E3+F3</f>
        <v>46650.321600000003</v>
      </c>
    </row>
    <row r="4" spans="1:10" x14ac:dyDescent="0.25">
      <c r="B4" t="s">
        <v>7</v>
      </c>
      <c r="C4" s="1">
        <v>2600000</v>
      </c>
      <c r="D4" s="5">
        <v>1.9099999999999999E-2</v>
      </c>
      <c r="E4" s="4">
        <v>260000</v>
      </c>
      <c r="F4" s="2">
        <f t="shared" si="0"/>
        <v>4966</v>
      </c>
      <c r="G4" s="10">
        <f t="shared" ref="G4:G13" si="1">+E4+F4</f>
        <v>264966</v>
      </c>
    </row>
    <row r="5" spans="1:10" x14ac:dyDescent="0.25">
      <c r="B5" t="s">
        <v>8</v>
      </c>
      <c r="C5" s="1">
        <v>125308</v>
      </c>
      <c r="D5" s="5">
        <v>1.9099999999999999E-2</v>
      </c>
      <c r="E5" s="13">
        <v>62654</v>
      </c>
      <c r="F5" s="2">
        <f t="shared" si="0"/>
        <v>1196.6913999999999</v>
      </c>
      <c r="G5" s="10">
        <f>+E5+F5</f>
        <v>63850.691400000003</v>
      </c>
    </row>
    <row r="6" spans="1:10" x14ac:dyDescent="0.25">
      <c r="B6" t="s">
        <v>21</v>
      </c>
      <c r="C6" s="1">
        <v>139800</v>
      </c>
      <c r="D6" s="5">
        <v>1.9099999999999999E-2</v>
      </c>
      <c r="E6" s="4">
        <v>46600</v>
      </c>
      <c r="F6" s="2">
        <f t="shared" si="0"/>
        <v>890.06</v>
      </c>
      <c r="G6" s="10">
        <f>+E6+F6</f>
        <v>47490.06</v>
      </c>
    </row>
    <row r="7" spans="1:10" x14ac:dyDescent="0.25">
      <c r="B7" t="s">
        <v>22</v>
      </c>
      <c r="C7" s="1">
        <v>56500</v>
      </c>
      <c r="D7" s="5">
        <v>1.9099999999999999E-2</v>
      </c>
      <c r="E7" s="4">
        <v>28250</v>
      </c>
      <c r="F7" s="2">
        <f t="shared" si="0"/>
        <v>539.57499999999993</v>
      </c>
      <c r="G7" s="10">
        <f t="shared" si="1"/>
        <v>28789.575000000001</v>
      </c>
    </row>
    <row r="8" spans="1:10" x14ac:dyDescent="0.25">
      <c r="B8" t="s">
        <v>23</v>
      </c>
      <c r="C8" s="1">
        <v>64013</v>
      </c>
      <c r="D8" s="5">
        <v>1.9099999999999999E-2</v>
      </c>
      <c r="E8" s="4">
        <v>21337</v>
      </c>
      <c r="F8" s="2">
        <f t="shared" si="0"/>
        <v>407.5367</v>
      </c>
      <c r="G8" s="10">
        <f t="shared" si="1"/>
        <v>21744.536700000001</v>
      </c>
    </row>
    <row r="9" spans="1:10" x14ac:dyDescent="0.25">
      <c r="B9" t="s">
        <v>24</v>
      </c>
      <c r="C9" s="1">
        <v>70445</v>
      </c>
      <c r="D9" s="5">
        <v>0</v>
      </c>
      <c r="E9" s="4">
        <v>35222</v>
      </c>
      <c r="F9" s="2">
        <f t="shared" si="0"/>
        <v>0</v>
      </c>
      <c r="G9" s="10">
        <f t="shared" si="1"/>
        <v>35222</v>
      </c>
    </row>
    <row r="10" spans="1:10" x14ac:dyDescent="0.25">
      <c r="B10" t="s">
        <v>16</v>
      </c>
      <c r="C10" s="1">
        <v>329900</v>
      </c>
      <c r="D10" s="5">
        <v>1.9099999999999999E-2</v>
      </c>
      <c r="E10" s="4">
        <v>53166</v>
      </c>
      <c r="F10" s="2">
        <f t="shared" si="0"/>
        <v>1015.4706</v>
      </c>
      <c r="G10" s="10">
        <f t="shared" si="1"/>
        <v>54181.470600000001</v>
      </c>
      <c r="I10" s="8"/>
      <c r="J10" s="8"/>
    </row>
    <row r="11" spans="1:10" x14ac:dyDescent="0.25">
      <c r="B11" t="s">
        <v>25</v>
      </c>
      <c r="C11" s="6">
        <v>26000</v>
      </c>
      <c r="D11" s="5">
        <v>0</v>
      </c>
      <c r="E11" s="4">
        <v>26000</v>
      </c>
      <c r="F11" s="2">
        <f t="shared" si="0"/>
        <v>0</v>
      </c>
      <c r="G11" s="10">
        <f t="shared" si="1"/>
        <v>26000</v>
      </c>
      <c r="H11" s="18">
        <v>2571</v>
      </c>
    </row>
    <row r="12" spans="1:10" x14ac:dyDescent="0.25">
      <c r="B12" t="s">
        <v>17</v>
      </c>
      <c r="C12" s="6">
        <v>1353</v>
      </c>
      <c r="D12" s="7">
        <v>0</v>
      </c>
      <c r="E12" s="4">
        <v>1353</v>
      </c>
      <c r="F12" s="2">
        <f t="shared" si="0"/>
        <v>0</v>
      </c>
      <c r="G12" s="10">
        <f t="shared" si="1"/>
        <v>1353</v>
      </c>
      <c r="I12" s="19">
        <v>679432</v>
      </c>
    </row>
    <row r="13" spans="1:10" x14ac:dyDescent="0.25">
      <c r="B13" t="s">
        <v>28</v>
      </c>
      <c r="C13" s="14">
        <v>57020</v>
      </c>
      <c r="D13" s="5">
        <v>1.9099999999999999E-2</v>
      </c>
      <c r="E13" s="4">
        <v>28510</v>
      </c>
      <c r="F13" s="2">
        <f t="shared" si="0"/>
        <v>544.54099999999994</v>
      </c>
      <c r="G13" s="10">
        <f t="shared" si="1"/>
        <v>29054.541000000001</v>
      </c>
    </row>
    <row r="14" spans="1:10" x14ac:dyDescent="0.25">
      <c r="B14" s="33" t="s">
        <v>37</v>
      </c>
      <c r="C14" s="33"/>
      <c r="D14" s="33"/>
      <c r="E14" s="33"/>
      <c r="F14" s="33"/>
      <c r="G14" s="10">
        <f>G2+G3+G4+G5+G6+G7+G8+G9+G10+G11+G12+G13</f>
        <v>620362.30385899998</v>
      </c>
    </row>
    <row r="15" spans="1:10" x14ac:dyDescent="0.25">
      <c r="B15" s="33" t="s">
        <v>38</v>
      </c>
      <c r="C15" s="33"/>
      <c r="D15" s="33"/>
      <c r="E15" s="33"/>
      <c r="F15" s="33"/>
      <c r="G15" s="10">
        <f>G14+H11</f>
        <v>622933.30385899998</v>
      </c>
    </row>
    <row r="17" spans="6:7" x14ac:dyDescent="0.25">
      <c r="F17" s="11" t="s">
        <v>27</v>
      </c>
      <c r="G17" s="9">
        <f>I12-G15</f>
        <v>56498.696141000022</v>
      </c>
    </row>
  </sheetData>
  <mergeCells count="2">
    <mergeCell ref="B14:F14"/>
    <mergeCell ref="B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topLeftCell="B9" zoomScaleNormal="100" workbookViewId="0">
      <selection activeCell="E21" sqref="E21"/>
    </sheetView>
  </sheetViews>
  <sheetFormatPr baseColWidth="10" defaultRowHeight="15" x14ac:dyDescent="0.25"/>
  <cols>
    <col min="2" max="2" width="29.85546875" customWidth="1"/>
    <col min="3" max="3" width="18.85546875" customWidth="1"/>
    <col min="4" max="4" width="11.5703125" bestFit="1" customWidth="1"/>
    <col min="5" max="5" width="21.85546875" customWidth="1"/>
    <col min="6" max="6" width="18.7109375" customWidth="1"/>
    <col min="7" max="7" width="17" customWidth="1"/>
    <col min="8" max="8" width="18.42578125" customWidth="1"/>
    <col min="9" max="9" width="17.42578125" customWidth="1"/>
    <col min="10" max="10" width="12" bestFit="1" customWidth="1"/>
    <col min="11" max="11" width="13" bestFit="1" customWidth="1"/>
  </cols>
  <sheetData>
    <row r="1" spans="2:12" x14ac:dyDescent="0.25">
      <c r="B1" t="s">
        <v>5</v>
      </c>
      <c r="C1" t="s">
        <v>3</v>
      </c>
      <c r="D1" t="s">
        <v>1</v>
      </c>
      <c r="E1" t="s">
        <v>4</v>
      </c>
      <c r="F1" t="s">
        <v>1</v>
      </c>
      <c r="G1" t="s">
        <v>2</v>
      </c>
      <c r="H1" t="s">
        <v>18</v>
      </c>
      <c r="I1" t="s">
        <v>19</v>
      </c>
    </row>
    <row r="2" spans="2:12" x14ac:dyDescent="0.25">
      <c r="B2" t="s">
        <v>0</v>
      </c>
      <c r="C2" s="1">
        <v>50000</v>
      </c>
      <c r="D2" s="3">
        <v>1.77E-2</v>
      </c>
      <c r="E2" s="2">
        <v>1041.67</v>
      </c>
      <c r="F2" s="2">
        <f>+E2*D2</f>
        <v>18.437559</v>
      </c>
      <c r="G2" s="10">
        <f>+E2+F2</f>
        <v>1060.107559</v>
      </c>
    </row>
    <row r="3" spans="2:12" x14ac:dyDescent="0.25">
      <c r="B3" t="s">
        <v>6</v>
      </c>
      <c r="C3" s="1">
        <v>329900</v>
      </c>
      <c r="D3" s="5">
        <v>1.9099999999999999E-2</v>
      </c>
      <c r="E3">
        <v>54983.33</v>
      </c>
      <c r="F3" s="2">
        <f t="shared" ref="F3:F9" si="0">+E3*D3</f>
        <v>1050.181603</v>
      </c>
      <c r="G3" s="10">
        <f t="shared" ref="G3:G9" si="1">+E3+F3</f>
        <v>56033.511602999999</v>
      </c>
    </row>
    <row r="4" spans="2:12" x14ac:dyDescent="0.25">
      <c r="B4" t="s">
        <v>7</v>
      </c>
      <c r="C4" s="1">
        <v>2600000</v>
      </c>
      <c r="D4" s="5">
        <v>1.9099999999999999E-2</v>
      </c>
      <c r="E4" s="4">
        <v>260000</v>
      </c>
      <c r="F4" s="2">
        <f t="shared" si="0"/>
        <v>4966</v>
      </c>
      <c r="G4" s="10">
        <f t="shared" si="1"/>
        <v>264966</v>
      </c>
    </row>
    <row r="5" spans="2:12" x14ac:dyDescent="0.25">
      <c r="B5" t="s">
        <v>8</v>
      </c>
      <c r="C5" s="1">
        <v>70510</v>
      </c>
      <c r="D5" s="5">
        <v>1.9099999999999999E-2</v>
      </c>
      <c r="E5">
        <v>35255</v>
      </c>
      <c r="F5" s="2">
        <f t="shared" si="0"/>
        <v>673.37049999999999</v>
      </c>
      <c r="G5" s="10">
        <f t="shared" si="1"/>
        <v>35928.370499999997</v>
      </c>
    </row>
    <row r="6" spans="2:12" x14ac:dyDescent="0.25">
      <c r="B6" t="s">
        <v>9</v>
      </c>
      <c r="C6" s="1">
        <v>744000</v>
      </c>
      <c r="D6" s="5">
        <v>1.9099999999999999E-2</v>
      </c>
      <c r="E6" s="4">
        <v>372000</v>
      </c>
      <c r="F6" s="2">
        <f t="shared" si="0"/>
        <v>7105.2</v>
      </c>
      <c r="G6" s="10">
        <f t="shared" si="1"/>
        <v>379105.2</v>
      </c>
    </row>
    <row r="7" spans="2:12" x14ac:dyDescent="0.25">
      <c r="B7" t="s">
        <v>10</v>
      </c>
      <c r="C7" s="1">
        <v>479499</v>
      </c>
      <c r="D7" s="5">
        <v>1.9099999999999999E-2</v>
      </c>
      <c r="E7" s="4">
        <v>239749</v>
      </c>
      <c r="F7" s="2">
        <f t="shared" si="0"/>
        <v>4579.2058999999999</v>
      </c>
      <c r="G7" s="10">
        <f t="shared" si="1"/>
        <v>244328.2059</v>
      </c>
    </row>
    <row r="8" spans="2:12" x14ac:dyDescent="0.25">
      <c r="B8" t="s">
        <v>11</v>
      </c>
      <c r="C8" s="1">
        <v>159930</v>
      </c>
      <c r="D8" s="5">
        <v>1.9099999999999999E-2</v>
      </c>
      <c r="E8" s="4">
        <v>53310</v>
      </c>
      <c r="F8" s="2">
        <f t="shared" si="0"/>
        <v>1018.2209999999999</v>
      </c>
      <c r="G8" s="10">
        <f t="shared" si="1"/>
        <v>54328.220999999998</v>
      </c>
    </row>
    <row r="9" spans="2:12" x14ac:dyDescent="0.25">
      <c r="B9" t="s">
        <v>12</v>
      </c>
      <c r="C9" s="1">
        <v>60136</v>
      </c>
      <c r="D9" s="5">
        <v>0</v>
      </c>
      <c r="E9" s="4">
        <v>60136</v>
      </c>
      <c r="F9" s="2">
        <f t="shared" si="0"/>
        <v>0</v>
      </c>
      <c r="G9" s="10">
        <f t="shared" si="1"/>
        <v>60136</v>
      </c>
    </row>
    <row r="10" spans="2:12" x14ac:dyDescent="0.25">
      <c r="B10" t="s">
        <v>13</v>
      </c>
      <c r="C10" s="1">
        <v>14670</v>
      </c>
      <c r="D10" s="7">
        <v>0</v>
      </c>
      <c r="E10" s="4">
        <v>14670</v>
      </c>
      <c r="F10" s="2">
        <f t="shared" ref="F10:F15" si="2">+E10*D10</f>
        <v>0</v>
      </c>
      <c r="G10" s="10">
        <f t="shared" ref="G10:G15" si="3">+E10+F10</f>
        <v>14670</v>
      </c>
      <c r="I10" s="8"/>
      <c r="J10" s="8"/>
      <c r="K10" s="8"/>
      <c r="L10" s="8"/>
    </row>
    <row r="11" spans="2:12" x14ac:dyDescent="0.25">
      <c r="B11" t="s">
        <v>14</v>
      </c>
      <c r="C11" s="1">
        <v>95850</v>
      </c>
      <c r="D11" s="5">
        <v>1.9400000000000001E-2</v>
      </c>
      <c r="E11" s="4">
        <v>47925</v>
      </c>
      <c r="F11" s="2">
        <f t="shared" si="2"/>
        <v>929.745</v>
      </c>
      <c r="G11" s="10">
        <f t="shared" si="3"/>
        <v>48854.745000000003</v>
      </c>
      <c r="I11" s="8"/>
      <c r="J11" s="8">
        <v>4100000</v>
      </c>
      <c r="K11" s="8"/>
      <c r="L11" s="8"/>
    </row>
    <row r="12" spans="2:12" x14ac:dyDescent="0.25">
      <c r="B12" t="s">
        <v>15</v>
      </c>
      <c r="C12" s="1">
        <v>5400</v>
      </c>
      <c r="D12" s="7">
        <v>0</v>
      </c>
      <c r="E12" s="1">
        <v>5400</v>
      </c>
      <c r="F12" s="2">
        <f t="shared" si="2"/>
        <v>0</v>
      </c>
      <c r="G12" s="10">
        <f t="shared" si="3"/>
        <v>5400</v>
      </c>
      <c r="I12" s="8"/>
      <c r="J12" s="8">
        <f>J11/24</f>
        <v>170833.33333333334</v>
      </c>
      <c r="K12" s="8">
        <f>J12*D14</f>
        <v>3314.166666666667</v>
      </c>
      <c r="L12" s="8"/>
    </row>
    <row r="13" spans="2:12" x14ac:dyDescent="0.25">
      <c r="B13" t="s">
        <v>16</v>
      </c>
      <c r="C13" s="1">
        <v>319000</v>
      </c>
      <c r="D13" s="5">
        <v>1.9400000000000001E-2</v>
      </c>
      <c r="E13" s="4">
        <v>53166</v>
      </c>
      <c r="F13" s="2">
        <f t="shared" si="2"/>
        <v>1031.4204</v>
      </c>
      <c r="G13" s="10">
        <f t="shared" si="3"/>
        <v>54197.420400000003</v>
      </c>
      <c r="J13" s="8">
        <f>J12+K12</f>
        <v>174147.5</v>
      </c>
      <c r="K13" s="15"/>
    </row>
    <row r="14" spans="2:12" x14ac:dyDescent="0.25">
      <c r="B14" t="s">
        <v>0</v>
      </c>
      <c r="C14" s="6">
        <v>4800000</v>
      </c>
      <c r="D14" s="5">
        <v>1.9400000000000001E-2</v>
      </c>
      <c r="E14" s="4">
        <v>200000</v>
      </c>
      <c r="F14" s="2">
        <f t="shared" si="2"/>
        <v>3880</v>
      </c>
      <c r="G14" s="10">
        <f t="shared" si="3"/>
        <v>203880</v>
      </c>
    </row>
    <row r="15" spans="2:12" x14ac:dyDescent="0.25">
      <c r="B15" t="s">
        <v>17</v>
      </c>
      <c r="C15" s="6">
        <v>3666</v>
      </c>
      <c r="D15" s="7">
        <v>0</v>
      </c>
      <c r="E15" s="4">
        <v>3666</v>
      </c>
      <c r="F15" s="2">
        <f t="shared" si="2"/>
        <v>0</v>
      </c>
      <c r="G15" s="10">
        <f t="shared" si="3"/>
        <v>3666</v>
      </c>
    </row>
    <row r="16" spans="2:12" x14ac:dyDescent="0.25">
      <c r="B16" s="33" t="s">
        <v>37</v>
      </c>
      <c r="C16" s="33"/>
      <c r="D16" s="33"/>
      <c r="E16" s="33"/>
      <c r="F16" s="33"/>
      <c r="G16" s="10">
        <f>G2+G3+G4+G5+G6+G7+G8+G9+G10+G11+G12+G13+G14+G15</f>
        <v>1426553.7819620001</v>
      </c>
      <c r="H16" s="17">
        <v>6530</v>
      </c>
      <c r="I16" s="19">
        <v>1478519</v>
      </c>
    </row>
    <row r="17" spans="2:10" x14ac:dyDescent="0.25">
      <c r="B17" s="33" t="s">
        <v>38</v>
      </c>
      <c r="C17" s="33"/>
      <c r="D17" s="33"/>
      <c r="E17" s="33"/>
      <c r="F17" s="33"/>
      <c r="G17" s="10">
        <f>G16+H16</f>
        <v>1433083.7819620001</v>
      </c>
      <c r="H17" s="4"/>
      <c r="I17" s="16"/>
      <c r="J17" s="8">
        <v>700000</v>
      </c>
    </row>
    <row r="18" spans="2:10" x14ac:dyDescent="0.25">
      <c r="J18" s="8">
        <f>J17/24</f>
        <v>29166.666666666668</v>
      </c>
    </row>
    <row r="19" spans="2:10" x14ac:dyDescent="0.25">
      <c r="F19" s="11" t="s">
        <v>27</v>
      </c>
      <c r="G19" s="9">
        <f>I16-G17</f>
        <v>45435.218037999934</v>
      </c>
      <c r="J19" s="8">
        <f>J18*D13</f>
        <v>565.83333333333337</v>
      </c>
    </row>
    <row r="20" spans="2:10" x14ac:dyDescent="0.25">
      <c r="F20" s="4"/>
      <c r="G20" s="4"/>
      <c r="H20" s="8"/>
      <c r="J20" s="8">
        <f>J18+J19</f>
        <v>29732.5</v>
      </c>
    </row>
    <row r="21" spans="2:10" x14ac:dyDescent="0.25">
      <c r="E21" s="4"/>
      <c r="F21" s="8"/>
      <c r="G21" s="4"/>
    </row>
    <row r="23" spans="2:10" x14ac:dyDescent="0.25">
      <c r="F23" s="4"/>
    </row>
    <row r="24" spans="2:10" x14ac:dyDescent="0.25">
      <c r="H24" s="4"/>
    </row>
  </sheetData>
  <mergeCells count="2">
    <mergeCell ref="B16:F16"/>
    <mergeCell ref="B17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abSelected="1" zoomScale="96" zoomScaleNormal="96" workbookViewId="0">
      <selection activeCell="G23" sqref="G23"/>
    </sheetView>
  </sheetViews>
  <sheetFormatPr baseColWidth="10" defaultRowHeight="15" x14ac:dyDescent="0.25"/>
  <cols>
    <col min="2" max="2" width="30.28515625" customWidth="1"/>
    <col min="3" max="3" width="21.28515625" customWidth="1"/>
    <col min="4" max="4" width="17.7109375" customWidth="1"/>
    <col min="5" max="5" width="21.140625" customWidth="1"/>
    <col min="6" max="6" width="14" bestFit="1" customWidth="1"/>
    <col min="7" max="7" width="18.7109375" customWidth="1"/>
    <col min="8" max="8" width="18.42578125" customWidth="1"/>
    <col min="9" max="9" width="16.5703125" customWidth="1"/>
  </cols>
  <sheetData>
    <row r="1" spans="2:9" x14ac:dyDescent="0.25">
      <c r="B1" t="s">
        <v>5</v>
      </c>
      <c r="C1" t="s">
        <v>3</v>
      </c>
      <c r="D1" t="s">
        <v>1</v>
      </c>
      <c r="E1" t="s">
        <v>4</v>
      </c>
      <c r="F1" t="s">
        <v>1</v>
      </c>
      <c r="G1" t="s">
        <v>2</v>
      </c>
      <c r="H1" t="s">
        <v>18</v>
      </c>
      <c r="I1" t="s">
        <v>19</v>
      </c>
    </row>
    <row r="2" spans="2:9" x14ac:dyDescent="0.25">
      <c r="B2" s="21" t="s">
        <v>0</v>
      </c>
      <c r="C2" s="22">
        <v>50000</v>
      </c>
      <c r="D2" s="23">
        <v>1.77E-2</v>
      </c>
      <c r="E2" s="24">
        <v>1041.67</v>
      </c>
      <c r="F2" s="24">
        <f>+E2*D2</f>
        <v>18.437559</v>
      </c>
      <c r="G2" s="10">
        <f>+E2+F2</f>
        <v>1060.107559</v>
      </c>
    </row>
    <row r="3" spans="2:9" x14ac:dyDescent="0.25">
      <c r="B3" s="21" t="s">
        <v>6</v>
      </c>
      <c r="C3" s="22">
        <v>329900</v>
      </c>
      <c r="D3" s="26">
        <v>1.9099999999999999E-2</v>
      </c>
      <c r="E3" s="21">
        <v>54983.33</v>
      </c>
      <c r="F3" s="24">
        <f t="shared" ref="F3:F9" si="0">+E3*D3</f>
        <v>1050.181603</v>
      </c>
      <c r="G3" s="10">
        <f t="shared" ref="G3:G10" si="1">+E3+F3</f>
        <v>56033.511602999999</v>
      </c>
    </row>
    <row r="4" spans="2:9" x14ac:dyDescent="0.25">
      <c r="B4" s="21" t="s">
        <v>7</v>
      </c>
      <c r="C4" s="22">
        <v>2600000</v>
      </c>
      <c r="D4" s="26">
        <v>1.9099999999999999E-2</v>
      </c>
      <c r="E4" s="16">
        <v>260000</v>
      </c>
      <c r="F4" s="24">
        <f t="shared" si="0"/>
        <v>4966</v>
      </c>
      <c r="G4" s="10">
        <f t="shared" si="1"/>
        <v>264966</v>
      </c>
    </row>
    <row r="5" spans="2:9" x14ac:dyDescent="0.25">
      <c r="B5" s="21" t="s">
        <v>11</v>
      </c>
      <c r="C5" s="22">
        <v>159930</v>
      </c>
      <c r="D5" s="26">
        <v>1.9099999999999999E-2</v>
      </c>
      <c r="E5" s="16">
        <v>53310</v>
      </c>
      <c r="F5" s="30">
        <f t="shared" si="0"/>
        <v>1018.2209999999999</v>
      </c>
      <c r="G5" s="27">
        <f t="shared" si="1"/>
        <v>54328.220999999998</v>
      </c>
    </row>
    <row r="6" spans="2:9" x14ac:dyDescent="0.25">
      <c r="B6" s="21" t="s">
        <v>14</v>
      </c>
      <c r="C6" s="22">
        <v>95850</v>
      </c>
      <c r="D6" s="26">
        <v>1.9400000000000001E-2</v>
      </c>
      <c r="E6" s="16">
        <v>47925</v>
      </c>
      <c r="F6" s="30">
        <f t="shared" si="0"/>
        <v>929.745</v>
      </c>
      <c r="G6" s="27">
        <f t="shared" si="1"/>
        <v>48854.745000000003</v>
      </c>
    </row>
    <row r="7" spans="2:9" x14ac:dyDescent="0.25">
      <c r="B7" s="21" t="s">
        <v>15</v>
      </c>
      <c r="C7" s="22">
        <v>5400</v>
      </c>
      <c r="D7" s="31">
        <v>0</v>
      </c>
      <c r="E7" s="22">
        <v>5400</v>
      </c>
      <c r="F7" s="30">
        <f t="shared" si="0"/>
        <v>0</v>
      </c>
      <c r="G7" s="27">
        <f t="shared" si="1"/>
        <v>5400</v>
      </c>
    </row>
    <row r="8" spans="2:9" x14ac:dyDescent="0.25">
      <c r="B8" s="21" t="s">
        <v>16</v>
      </c>
      <c r="C8" s="22">
        <v>319000</v>
      </c>
      <c r="D8" s="26">
        <v>1.9400000000000001E-2</v>
      </c>
      <c r="E8" s="16">
        <v>53166</v>
      </c>
      <c r="F8" s="30">
        <f t="shared" si="0"/>
        <v>1031.4204</v>
      </c>
      <c r="G8" s="27">
        <f t="shared" si="1"/>
        <v>54197.420400000003</v>
      </c>
    </row>
    <row r="9" spans="2:9" x14ac:dyDescent="0.25">
      <c r="B9" s="21" t="s">
        <v>0</v>
      </c>
      <c r="C9" s="25">
        <v>4800000</v>
      </c>
      <c r="D9" s="26">
        <v>1.9400000000000001E-2</v>
      </c>
      <c r="E9" s="16">
        <v>200000</v>
      </c>
      <c r="F9" s="30">
        <f t="shared" si="0"/>
        <v>3880</v>
      </c>
      <c r="G9" s="27">
        <f t="shared" si="1"/>
        <v>203880</v>
      </c>
      <c r="I9" s="8"/>
    </row>
    <row r="10" spans="2:9" x14ac:dyDescent="0.25">
      <c r="B10" s="21" t="s">
        <v>8</v>
      </c>
      <c r="C10" s="25">
        <v>136347</v>
      </c>
      <c r="D10" s="26">
        <v>1.9400000000000001E-2</v>
      </c>
      <c r="E10" s="15">
        <v>68173.5</v>
      </c>
      <c r="F10" s="30">
        <f>E10*D10</f>
        <v>1322.5659000000001</v>
      </c>
      <c r="G10" s="27">
        <f t="shared" si="1"/>
        <v>69496.065900000001</v>
      </c>
      <c r="I10" s="8"/>
    </row>
    <row r="11" spans="2:9" x14ac:dyDescent="0.25">
      <c r="B11" s="21" t="s">
        <v>32</v>
      </c>
      <c r="C11" s="25">
        <v>36000</v>
      </c>
      <c r="D11" s="26">
        <v>0</v>
      </c>
      <c r="E11" s="15">
        <v>36000</v>
      </c>
      <c r="F11" s="15">
        <v>0</v>
      </c>
      <c r="G11" s="27">
        <v>36000</v>
      </c>
      <c r="I11" s="8"/>
    </row>
    <row r="12" spans="2:9" x14ac:dyDescent="0.25">
      <c r="B12" s="21" t="s">
        <v>8</v>
      </c>
      <c r="C12" s="25">
        <v>57450</v>
      </c>
      <c r="D12" s="26">
        <v>0</v>
      </c>
      <c r="E12" s="15">
        <v>57450</v>
      </c>
      <c r="F12" s="15">
        <v>0</v>
      </c>
      <c r="G12" s="27">
        <v>57450</v>
      </c>
    </row>
    <row r="13" spans="2:9" x14ac:dyDescent="0.25">
      <c r="B13" s="21" t="s">
        <v>14</v>
      </c>
      <c r="C13" s="25">
        <v>117670</v>
      </c>
      <c r="D13" s="26">
        <v>0</v>
      </c>
      <c r="E13" s="15">
        <v>117670</v>
      </c>
      <c r="F13" s="15">
        <f>E13</f>
        <v>117670</v>
      </c>
      <c r="G13" s="27">
        <f>F13</f>
        <v>117670</v>
      </c>
    </row>
    <row r="14" spans="2:9" x14ac:dyDescent="0.25">
      <c r="B14" s="21" t="s">
        <v>33</v>
      </c>
      <c r="C14" s="25">
        <v>19900</v>
      </c>
      <c r="D14" s="26">
        <v>0</v>
      </c>
      <c r="E14" s="15">
        <v>19900</v>
      </c>
      <c r="F14" s="15">
        <f>E14</f>
        <v>19900</v>
      </c>
      <c r="G14" s="27">
        <f>F14</f>
        <v>19900</v>
      </c>
    </row>
    <row r="15" spans="2:9" x14ac:dyDescent="0.25">
      <c r="B15" s="21" t="s">
        <v>34</v>
      </c>
      <c r="C15" s="25">
        <v>9453</v>
      </c>
      <c r="D15" s="26">
        <v>0</v>
      </c>
      <c r="E15" s="15">
        <v>9453</v>
      </c>
      <c r="F15" s="15">
        <f>E15</f>
        <v>9453</v>
      </c>
      <c r="G15" s="27">
        <f>F15</f>
        <v>9453</v>
      </c>
      <c r="H15" s="29">
        <v>5945.66</v>
      </c>
      <c r="I15" s="19">
        <v>1409112</v>
      </c>
    </row>
    <row r="16" spans="2:9" x14ac:dyDescent="0.25">
      <c r="B16" s="21" t="s">
        <v>0</v>
      </c>
      <c r="C16" s="25">
        <v>3992000</v>
      </c>
      <c r="D16" s="26">
        <v>1.9400000000000001E-2</v>
      </c>
      <c r="E16" s="15">
        <v>166333.32999999999</v>
      </c>
      <c r="F16" s="15">
        <f>E16*D16</f>
        <v>3226.8666020000001</v>
      </c>
      <c r="G16" s="27">
        <f>E16+F16</f>
        <v>169560.19660199998</v>
      </c>
      <c r="H16" s="4"/>
      <c r="I16" s="16"/>
    </row>
    <row r="17" spans="2:7" x14ac:dyDescent="0.25">
      <c r="B17" s="21" t="s">
        <v>6</v>
      </c>
      <c r="C17" s="22">
        <v>768990</v>
      </c>
      <c r="D17" s="26">
        <v>1.9400000000000001E-2</v>
      </c>
      <c r="E17" s="15">
        <v>32041.25</v>
      </c>
      <c r="F17" s="15">
        <f>E17*D17</f>
        <v>621.60025000000007</v>
      </c>
      <c r="G17" s="27">
        <f>E17+F17</f>
        <v>32662.85025</v>
      </c>
    </row>
    <row r="18" spans="2:7" x14ac:dyDescent="0.25">
      <c r="B18" s="21" t="s">
        <v>35</v>
      </c>
      <c r="C18" s="22">
        <v>5389</v>
      </c>
      <c r="D18" s="26">
        <v>0</v>
      </c>
      <c r="E18" s="30">
        <v>5389</v>
      </c>
      <c r="F18" s="30">
        <v>0</v>
      </c>
      <c r="G18" s="28">
        <v>5389</v>
      </c>
    </row>
    <row r="19" spans="2:7" x14ac:dyDescent="0.25">
      <c r="B19" s="21" t="s">
        <v>36</v>
      </c>
      <c r="C19" s="22">
        <v>74400</v>
      </c>
      <c r="D19" s="26">
        <v>1.9400000000000001E-2</v>
      </c>
      <c r="E19" s="30">
        <v>37200</v>
      </c>
      <c r="F19" s="15">
        <f>E19*D19</f>
        <v>721.68000000000006</v>
      </c>
      <c r="G19" s="27">
        <f>E19+F19</f>
        <v>37921.68</v>
      </c>
    </row>
    <row r="20" spans="2:7" x14ac:dyDescent="0.25">
      <c r="B20" s="32" t="s">
        <v>37</v>
      </c>
      <c r="C20" s="32"/>
      <c r="D20" s="32"/>
      <c r="E20" s="32"/>
      <c r="F20" s="32"/>
      <c r="G20" s="10">
        <f>G2+G3+G4+G5+G6+G7+G8+G9+G10+G11+G12+G13+G14+G15+G16+G17+G18+G19</f>
        <v>1244222.7983139998</v>
      </c>
    </row>
    <row r="21" spans="2:7" x14ac:dyDescent="0.25">
      <c r="B21" s="32" t="s">
        <v>39</v>
      </c>
      <c r="C21" s="32"/>
      <c r="D21" s="32"/>
      <c r="E21" s="32"/>
      <c r="F21" s="32"/>
      <c r="G21" s="10">
        <f>G20+H15</f>
        <v>1250168.4583139997</v>
      </c>
    </row>
    <row r="23" spans="2:7" x14ac:dyDescent="0.25">
      <c r="E23" s="11" t="s">
        <v>27</v>
      </c>
      <c r="F23" s="9">
        <f>G21-I15</f>
        <v>-158943.5416860003</v>
      </c>
    </row>
    <row r="27" spans="2:7" x14ac:dyDescent="0.25">
      <c r="G27" s="4"/>
    </row>
    <row r="28" spans="2:7" x14ac:dyDescent="0.25">
      <c r="C28" s="4"/>
      <c r="D28" s="4"/>
      <c r="G28" s="4"/>
    </row>
    <row r="29" spans="2:7" x14ac:dyDescent="0.25">
      <c r="D29" s="4"/>
    </row>
    <row r="31" spans="2:7" x14ac:dyDescent="0.25">
      <c r="D31" s="4"/>
    </row>
    <row r="32" spans="2:7" x14ac:dyDescent="0.25">
      <c r="E32" s="4"/>
    </row>
    <row r="33" spans="5:5" x14ac:dyDescent="0.25">
      <c r="E33" s="4"/>
    </row>
  </sheetData>
  <mergeCells count="2">
    <mergeCell ref="B20:F20"/>
    <mergeCell ref="B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USUARIOC</dc:creator>
  <cp:lastModifiedBy>Rafael Andres Florez Villamizar</cp:lastModifiedBy>
  <dcterms:created xsi:type="dcterms:W3CDTF">2023-04-15T17:37:18Z</dcterms:created>
  <dcterms:modified xsi:type="dcterms:W3CDTF">2023-05-10T14:04:31Z</dcterms:modified>
</cp:coreProperties>
</file>